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overzicht fractieverg." sheetId="1" r:id="rId1"/>
    <sheet name="berekening 2013" sheetId="2" r:id="rId2"/>
    <sheet name="berekening 2014" sheetId="3" r:id="rId3"/>
  </sheets>
  <definedNames>
    <definedName name="_xlnm.Print_Area" localSheetId="0">'overzicht fractieverg.'!$A$52:$K$82</definedName>
  </definedNames>
  <calcPr fullCalcOnLoad="1"/>
</workbook>
</file>

<file path=xl/sharedStrings.xml><?xml version="1.0" encoding="utf-8"?>
<sst xmlns="http://schemas.openxmlformats.org/spreadsheetml/2006/main" count="179" uniqueCount="54">
  <si>
    <t>Bijdrage</t>
  </si>
  <si>
    <t>Terugvordering</t>
  </si>
  <si>
    <t>Partij</t>
  </si>
  <si>
    <t>Buitengewoon leefbaar</t>
  </si>
  <si>
    <t>CPB</t>
  </si>
  <si>
    <t>CDA</t>
  </si>
  <si>
    <t>PAS</t>
  </si>
  <si>
    <t>VVD</t>
  </si>
  <si>
    <t>SP</t>
  </si>
  <si>
    <t>PVDA</t>
  </si>
  <si>
    <t>Max. te reserveren</t>
  </si>
  <si>
    <t>Mutatie reserve</t>
  </si>
  <si>
    <t>Onderbouwd</t>
  </si>
  <si>
    <t>Goedgekeurd</t>
  </si>
  <si>
    <t>Totaal overzicht fractievergoedingen</t>
  </si>
  <si>
    <t>Totale terugstorting</t>
  </si>
  <si>
    <t>Ontvangen</t>
  </si>
  <si>
    <t>-</t>
  </si>
  <si>
    <t>Reserve 1-1-2010</t>
  </si>
  <si>
    <t xml:space="preserve">CPB </t>
  </si>
  <si>
    <t xml:space="preserve">ChristenUnie </t>
  </si>
  <si>
    <t xml:space="preserve">CDA </t>
  </si>
  <si>
    <t>Reserve 1-1-2011</t>
  </si>
  <si>
    <t>Basisbedrag</t>
  </si>
  <si>
    <t>Bedrag per zetel</t>
  </si>
  <si>
    <t>Totaal</t>
  </si>
  <si>
    <t>Pvda</t>
  </si>
  <si>
    <t>BGL</t>
  </si>
  <si>
    <t>CU</t>
  </si>
  <si>
    <t>D66</t>
  </si>
  <si>
    <t>DSS</t>
  </si>
  <si>
    <t>Wat moeten ze ontvangen</t>
  </si>
  <si>
    <t>Wat hebben ze ontvangen</t>
  </si>
  <si>
    <t>Verschil</t>
  </si>
  <si>
    <t>Reserve 1-1-2012</t>
  </si>
  <si>
    <t>1994,18+208,00*</t>
  </si>
  <si>
    <t>505,82-208,00*</t>
  </si>
  <si>
    <t>297,82*</t>
  </si>
  <si>
    <t>Uitbetaling</t>
  </si>
  <si>
    <t>208,00*</t>
  </si>
  <si>
    <t xml:space="preserve">Aantal zetels </t>
  </si>
  <si>
    <t>Reserve 1-1-2013</t>
  </si>
  <si>
    <t>Fractievergoedingen 2013</t>
  </si>
  <si>
    <t>Reserve 1-1-2014</t>
  </si>
  <si>
    <t>Fractievergoedingen 2014</t>
  </si>
  <si>
    <t>In een jaar waarin verkiezingen plaatsvinden wordt het voorschot verstrekt voor de maanden tot en met de maand waarin de verkiezingen plaatsvinden.</t>
  </si>
  <si>
    <t>In de eerste maand na de maand waarin de eerste vergadering van de nieuw gekozen raad plaatsvindt wordt het voorschot verstrekt voor de overige maanden van dat jaar.\</t>
  </si>
  <si>
    <t>art. 10.2</t>
  </si>
  <si>
    <t>Wat moeten ze ontvangen op jaar basis</t>
  </si>
  <si>
    <t>Wat moeten ze in 2014 t/m maart hebben ontvangen</t>
  </si>
  <si>
    <t xml:space="preserve">Wat hebben ze ontvangen </t>
  </si>
  <si>
    <t>*</t>
  </si>
  <si>
    <t>* Let op! Deze partijen zitten niet in de nieuwe raad. Alert zijn op verantwoording 2014 over de eerste maanden. Tevens dient het gereserveerde bedrag te worden terugbetaald.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</si>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</sst>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_-* #,##0.0_-;_-* #,##0.0\-;_-* &quot;-&quot;??_-;_-@_-"/>
    <numFmt numFmtId="187" formatCode="_-* #,##0_-;_-* #,##0\-;_-* &quot;-&quot;??_-;_-@_-"/>
    <numFmt numFmtId="188" formatCode="&quot;Ja&quot;;&quot;Ja&quot;;&quot;Nee&quot;"/>
    <numFmt numFmtId="189" formatCode="&quot;Waar&quot;;&quot;Waar&quot;;&quot;Niet waar&quot;"/>
    <numFmt numFmtId="190" formatCode="&quot;Aan&quot;;&quot;Aan&quot;;&quot;Uit&quot;"/>
    <numFmt numFmtId="191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79" fontId="0" fillId="0" borderId="0" xfId="46" applyFont="1" applyAlignment="1">
      <alignment/>
    </xf>
    <xf numFmtId="179" fontId="0" fillId="0" borderId="0" xfId="46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9" fontId="0" fillId="0" borderId="0" xfId="0" applyNumberFormat="1" applyAlignment="1">
      <alignment/>
    </xf>
    <xf numFmtId="0" fontId="3" fillId="0" borderId="0" xfId="0" applyFont="1" applyAlignment="1">
      <alignment/>
    </xf>
    <xf numFmtId="179" fontId="2" fillId="0" borderId="0" xfId="0" applyNumberFormat="1" applyFont="1" applyAlignment="1">
      <alignment/>
    </xf>
    <xf numFmtId="179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 wrapText="1" shrinkToFi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/>
    </xf>
    <xf numFmtId="179" fontId="0" fillId="0" borderId="0" xfId="46" applyNumberFormat="1" applyFont="1" applyFill="1" applyAlignment="1">
      <alignment/>
    </xf>
    <xf numFmtId="0" fontId="0" fillId="0" borderId="0" xfId="0" applyFill="1" applyAlignment="1">
      <alignment/>
    </xf>
    <xf numFmtId="179" fontId="0" fillId="0" borderId="0" xfId="46" applyFont="1" applyFill="1" applyAlignment="1">
      <alignment/>
    </xf>
    <xf numFmtId="0" fontId="0" fillId="33" borderId="0" xfId="0" applyFill="1" applyAlignment="1">
      <alignment/>
    </xf>
    <xf numFmtId="179" fontId="0" fillId="33" borderId="0" xfId="46" applyFont="1" applyFill="1" applyAlignment="1">
      <alignment/>
    </xf>
    <xf numFmtId="179" fontId="0" fillId="33" borderId="0" xfId="46" applyNumberFormat="1" applyFont="1" applyFill="1" applyAlignment="1">
      <alignment/>
    </xf>
    <xf numFmtId="0" fontId="0" fillId="33" borderId="0" xfId="0" applyFont="1" applyFill="1" applyAlignment="1">
      <alignment/>
    </xf>
    <xf numFmtId="179" fontId="0" fillId="33" borderId="0" xfId="0" applyNumberFormat="1" applyFill="1" applyAlignment="1">
      <alignment/>
    </xf>
    <xf numFmtId="179" fontId="0" fillId="0" borderId="0" xfId="46" applyNumberFormat="1" applyFont="1" applyFill="1" applyAlignment="1">
      <alignment/>
    </xf>
    <xf numFmtId="179" fontId="0" fillId="0" borderId="0" xfId="46" applyFont="1" applyFill="1" applyAlignment="1">
      <alignment/>
    </xf>
    <xf numFmtId="4" fontId="0" fillId="0" borderId="0" xfId="0" applyNumberFormat="1" applyFill="1" applyAlignment="1">
      <alignment/>
    </xf>
    <xf numFmtId="4" fontId="0" fillId="33" borderId="0" xfId="0" applyNumberFormat="1" applyFill="1" applyAlignment="1">
      <alignment/>
    </xf>
    <xf numFmtId="179" fontId="0" fillId="0" borderId="0" xfId="46" applyFont="1" applyFill="1" applyAlignment="1">
      <alignment horizontal="right"/>
    </xf>
    <xf numFmtId="4" fontId="0" fillId="0" borderId="0" xfId="0" applyNumberFormat="1" applyAlignment="1">
      <alignment horizontal="right"/>
    </xf>
    <xf numFmtId="179" fontId="0" fillId="0" borderId="0" xfId="0" applyNumberFormat="1" applyFill="1" applyAlignment="1" quotePrefix="1">
      <alignment horizontal="right"/>
    </xf>
    <xf numFmtId="171" fontId="0" fillId="0" borderId="0" xfId="0" applyNumberFormat="1" applyAlignment="1">
      <alignment/>
    </xf>
    <xf numFmtId="4" fontId="0" fillId="0" borderId="0" xfId="46" applyNumberFormat="1" applyFont="1" applyFill="1" applyAlignment="1">
      <alignment/>
    </xf>
    <xf numFmtId="179" fontId="6" fillId="0" borderId="0" xfId="0" applyNumberFormat="1" applyFont="1" applyAlignment="1">
      <alignment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 quotePrefix="1">
      <alignment horizontal="right"/>
    </xf>
    <xf numFmtId="179" fontId="0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zoomScalePageLayoutView="0" workbookViewId="0" topLeftCell="A38">
      <selection activeCell="J80" sqref="J80"/>
    </sheetView>
  </sheetViews>
  <sheetFormatPr defaultColWidth="9.140625" defaultRowHeight="12.75"/>
  <cols>
    <col min="1" max="1" width="19.421875" style="0" customWidth="1"/>
    <col min="2" max="2" width="10.28125" style="0" bestFit="1" customWidth="1"/>
    <col min="3" max="3" width="12.7109375" style="0" bestFit="1" customWidth="1"/>
    <col min="4" max="4" width="13.421875" style="0" bestFit="1" customWidth="1"/>
    <col min="5" max="5" width="16.140625" style="0" bestFit="1" customWidth="1"/>
    <col min="6" max="6" width="19.28125" style="0" customWidth="1"/>
    <col min="7" max="7" width="17.7109375" style="0" customWidth="1"/>
    <col min="8" max="8" width="16.140625" style="0" bestFit="1" customWidth="1"/>
    <col min="9" max="9" width="15.140625" style="0" bestFit="1" customWidth="1"/>
    <col min="10" max="10" width="17.7109375" style="0" bestFit="1" customWidth="1"/>
    <col min="11" max="11" width="10.421875" style="0" customWidth="1"/>
  </cols>
  <sheetData>
    <row r="1" ht="15.75">
      <c r="A1" s="6" t="s">
        <v>14</v>
      </c>
    </row>
    <row r="4" ht="12.75">
      <c r="A4">
        <v>2010</v>
      </c>
    </row>
    <row r="5" spans="1:10" ht="12.75">
      <c r="A5" s="3" t="s">
        <v>2</v>
      </c>
      <c r="B5" s="4" t="s">
        <v>0</v>
      </c>
      <c r="C5" s="3" t="s">
        <v>16</v>
      </c>
      <c r="D5" s="4" t="s">
        <v>12</v>
      </c>
      <c r="E5" s="4" t="s">
        <v>13</v>
      </c>
      <c r="F5" s="4" t="s">
        <v>18</v>
      </c>
      <c r="G5" s="4" t="s">
        <v>10</v>
      </c>
      <c r="H5" s="4" t="s">
        <v>11</v>
      </c>
      <c r="I5" s="4" t="s">
        <v>22</v>
      </c>
      <c r="J5" s="4" t="s">
        <v>1</v>
      </c>
    </row>
    <row r="6" spans="1:10" s="15" customFormat="1" ht="12.75">
      <c r="A6" s="13" t="s">
        <v>3</v>
      </c>
      <c r="B6" s="14">
        <v>3375</v>
      </c>
      <c r="C6" s="24">
        <v>3417</v>
      </c>
      <c r="D6" s="16">
        <v>4184.63</v>
      </c>
      <c r="E6" s="16">
        <v>4180.9</v>
      </c>
      <c r="F6" s="16" t="s">
        <v>17</v>
      </c>
      <c r="G6" s="16">
        <f>B6*0.3</f>
        <v>1012.5</v>
      </c>
      <c r="H6" s="16">
        <v>0</v>
      </c>
      <c r="I6" s="16">
        <v>0</v>
      </c>
      <c r="J6" s="8">
        <f>C6-B6</f>
        <v>42</v>
      </c>
    </row>
    <row r="7" spans="1:10" s="15" customFormat="1" ht="12.75">
      <c r="A7" s="13" t="s">
        <v>21</v>
      </c>
      <c r="B7" s="22">
        <f>'berekening 2013'!B20</f>
        <v>4500</v>
      </c>
      <c r="C7" s="24">
        <f>'berekening 2013'!C20</f>
        <v>4500</v>
      </c>
      <c r="D7" s="23">
        <v>2695.86</v>
      </c>
      <c r="E7" s="23">
        <f>2338.62+65.45</f>
        <v>2404.0699999999997</v>
      </c>
      <c r="F7" s="16">
        <v>1048.26</v>
      </c>
      <c r="G7" s="23">
        <v>1350</v>
      </c>
      <c r="H7" s="23">
        <f>0.3*C7</f>
        <v>1350</v>
      </c>
      <c r="I7" s="23">
        <v>1350</v>
      </c>
      <c r="J7" s="8">
        <f>C7-(E7+H7-F7)</f>
        <v>1794.1900000000005</v>
      </c>
    </row>
    <row r="8" spans="1:11" s="15" customFormat="1" ht="12.75">
      <c r="A8" s="13" t="s">
        <v>19</v>
      </c>
      <c r="B8" s="14">
        <f>'berekening 2013'!B27</f>
        <v>3500</v>
      </c>
      <c r="C8" s="24">
        <v>3500.33</v>
      </c>
      <c r="D8" s="16">
        <v>2571.69</v>
      </c>
      <c r="E8" s="16">
        <v>2531.19</v>
      </c>
      <c r="F8" s="16">
        <v>1050</v>
      </c>
      <c r="G8" s="16">
        <v>1050</v>
      </c>
      <c r="H8" s="16">
        <v>1050</v>
      </c>
      <c r="I8" s="16">
        <v>1050</v>
      </c>
      <c r="J8" s="8">
        <f>C8-(E8+H8-F8)</f>
        <v>969.1399999999999</v>
      </c>
      <c r="K8" s="8"/>
    </row>
    <row r="9" spans="1:10" s="15" customFormat="1" ht="12.75">
      <c r="A9" s="13" t="s">
        <v>20</v>
      </c>
      <c r="B9" s="14">
        <f>'berekening 2013'!B23</f>
        <v>3000</v>
      </c>
      <c r="C9" s="24">
        <f>'berekening 2013'!C23</f>
        <v>3000</v>
      </c>
      <c r="D9" s="16">
        <v>3714.95</v>
      </c>
      <c r="E9" s="16">
        <v>3714.95</v>
      </c>
      <c r="F9" s="16">
        <v>900</v>
      </c>
      <c r="G9" s="16">
        <v>900</v>
      </c>
      <c r="H9" s="16"/>
      <c r="I9" s="16">
        <f>C9+G9-E9</f>
        <v>185.05000000000018</v>
      </c>
      <c r="J9" s="8">
        <v>0</v>
      </c>
    </row>
    <row r="10" spans="1:10" s="15" customFormat="1" ht="12.75">
      <c r="A10" s="13" t="s">
        <v>6</v>
      </c>
      <c r="B10" s="14">
        <f>'berekening 2013'!B24</f>
        <v>3000</v>
      </c>
      <c r="C10" s="24">
        <f>'berekening 2013'!C24</f>
        <v>3000</v>
      </c>
      <c r="D10" s="8">
        <v>1423</v>
      </c>
      <c r="E10" s="8">
        <v>1382.68</v>
      </c>
      <c r="F10" s="16">
        <v>900</v>
      </c>
      <c r="G10" s="8">
        <v>900</v>
      </c>
      <c r="H10" s="8">
        <v>900</v>
      </c>
      <c r="I10" s="8">
        <v>900</v>
      </c>
      <c r="J10" s="8">
        <f>B10-(E10+H10-F10)</f>
        <v>1617.3199999999997</v>
      </c>
    </row>
    <row r="11" spans="1:10" s="15" customFormat="1" ht="12.75">
      <c r="A11" s="13" t="s">
        <v>9</v>
      </c>
      <c r="B11" s="14">
        <f>'berekening 2013'!B19</f>
        <v>5000</v>
      </c>
      <c r="C11" s="24">
        <v>5000.33</v>
      </c>
      <c r="D11" s="16">
        <v>3098.39</v>
      </c>
      <c r="E11" s="16">
        <v>2842.29</v>
      </c>
      <c r="F11" s="16" t="s">
        <v>17</v>
      </c>
      <c r="G11" s="16">
        <f>B11*0.3</f>
        <v>1500</v>
      </c>
      <c r="H11" s="16">
        <v>1500</v>
      </c>
      <c r="I11" s="16">
        <v>1500</v>
      </c>
      <c r="J11" s="8">
        <f>C11-(E11+I11)</f>
        <v>658.04</v>
      </c>
    </row>
    <row r="12" spans="1:10" s="15" customFormat="1" ht="12.75">
      <c r="A12" s="13" t="s">
        <v>8</v>
      </c>
      <c r="B12" s="14">
        <v>2625</v>
      </c>
      <c r="C12" s="24">
        <v>2583</v>
      </c>
      <c r="D12" s="16">
        <v>0</v>
      </c>
      <c r="E12" s="16">
        <v>0</v>
      </c>
      <c r="F12" s="16">
        <v>900</v>
      </c>
      <c r="G12" s="16">
        <f>2500*0.3</f>
        <v>750</v>
      </c>
      <c r="H12" s="16">
        <v>750</v>
      </c>
      <c r="I12" s="16">
        <v>750</v>
      </c>
      <c r="J12" s="8">
        <f>C12-(E12+H12-F12)</f>
        <v>2733</v>
      </c>
    </row>
    <row r="13" spans="1:10" s="15" customFormat="1" ht="12.75">
      <c r="A13" s="13" t="s">
        <v>7</v>
      </c>
      <c r="B13" s="14">
        <v>3875</v>
      </c>
      <c r="C13" s="24">
        <v>3917.33</v>
      </c>
      <c r="D13" s="16">
        <v>1488.88</v>
      </c>
      <c r="E13" s="16">
        <v>1488.88</v>
      </c>
      <c r="F13" s="16">
        <v>1050</v>
      </c>
      <c r="G13" s="16">
        <f>B13*0.3</f>
        <v>1162.5</v>
      </c>
      <c r="H13" s="16">
        <f>0.3*B13</f>
        <v>1162.5</v>
      </c>
      <c r="I13" s="16">
        <v>1162.5</v>
      </c>
      <c r="J13" s="8">
        <f>B13-(E13+H13-F13)+(C13-B13)</f>
        <v>2315.95</v>
      </c>
    </row>
    <row r="14" spans="1:10" s="17" customFormat="1" ht="12.75">
      <c r="A14" s="20" t="s">
        <v>29</v>
      </c>
      <c r="B14" s="19">
        <v>1875</v>
      </c>
      <c r="C14" s="25">
        <v>2083</v>
      </c>
      <c r="D14" s="18">
        <v>2083</v>
      </c>
      <c r="E14" s="18">
        <v>2083</v>
      </c>
      <c r="F14" s="18">
        <v>0</v>
      </c>
      <c r="G14" s="18">
        <f>0.3*B14</f>
        <v>562.5</v>
      </c>
      <c r="H14" s="18">
        <v>0</v>
      </c>
      <c r="I14" s="18">
        <v>0</v>
      </c>
      <c r="J14" s="21">
        <f>C14-B14</f>
        <v>208</v>
      </c>
    </row>
    <row r="15" spans="1:10" s="15" customFormat="1" ht="12.75">
      <c r="A15" s="13" t="s">
        <v>30</v>
      </c>
      <c r="B15" s="14">
        <v>750</v>
      </c>
      <c r="C15" s="24">
        <v>500</v>
      </c>
      <c r="D15" s="16" t="s">
        <v>17</v>
      </c>
      <c r="E15" s="16" t="s">
        <v>17</v>
      </c>
      <c r="F15" s="16" t="s">
        <v>17</v>
      </c>
      <c r="G15" s="16">
        <v>0</v>
      </c>
      <c r="H15" s="16">
        <v>0</v>
      </c>
      <c r="I15" s="16">
        <v>0</v>
      </c>
      <c r="J15" s="8">
        <f>C15</f>
        <v>500</v>
      </c>
    </row>
    <row r="16" spans="1:10" ht="12.75">
      <c r="A16" s="10"/>
      <c r="B16" s="2"/>
      <c r="D16" s="1"/>
      <c r="E16" s="1">
        <f>SUM(E6:E15)</f>
        <v>20627.960000000003</v>
      </c>
      <c r="F16" s="1"/>
      <c r="G16" s="1"/>
      <c r="H16" s="1"/>
      <c r="I16" s="1"/>
      <c r="J16" s="5"/>
    </row>
    <row r="17" spans="1:10" ht="12.75">
      <c r="A17" s="3" t="s">
        <v>15</v>
      </c>
      <c r="J17" s="7">
        <f>SUM(J6:J13)</f>
        <v>10129.64</v>
      </c>
    </row>
    <row r="18" spans="3:6" ht="12.75">
      <c r="C18" s="5"/>
      <c r="F18" s="5"/>
    </row>
    <row r="19" ht="12.75">
      <c r="F19" s="5"/>
    </row>
    <row r="20" ht="12.75">
      <c r="F20" s="5"/>
    </row>
    <row r="21" ht="12.75">
      <c r="A21">
        <v>2011</v>
      </c>
    </row>
    <row r="22" spans="1:11" ht="12.75">
      <c r="A22" s="3" t="s">
        <v>2</v>
      </c>
      <c r="B22" s="4" t="s">
        <v>0</v>
      </c>
      <c r="C22" s="3" t="s">
        <v>16</v>
      </c>
      <c r="D22" s="4" t="s">
        <v>12</v>
      </c>
      <c r="E22" s="4" t="s">
        <v>13</v>
      </c>
      <c r="F22" s="4" t="s">
        <v>22</v>
      </c>
      <c r="G22" s="4" t="s">
        <v>10</v>
      </c>
      <c r="H22" s="4" t="s">
        <v>11</v>
      </c>
      <c r="I22" s="4" t="s">
        <v>34</v>
      </c>
      <c r="J22" s="4" t="s">
        <v>1</v>
      </c>
      <c r="K22" s="4" t="s">
        <v>38</v>
      </c>
    </row>
    <row r="23" spans="1:10" ht="12.75">
      <c r="A23" s="13" t="s">
        <v>3</v>
      </c>
      <c r="B23" s="14">
        <v>3500</v>
      </c>
      <c r="C23" s="14">
        <v>3500</v>
      </c>
      <c r="D23" s="16">
        <v>3863.64</v>
      </c>
      <c r="E23" s="16">
        <v>3864.85</v>
      </c>
      <c r="F23" s="16">
        <f>H9</f>
        <v>0</v>
      </c>
      <c r="G23" s="16">
        <f>B23*0.3</f>
        <v>1050</v>
      </c>
      <c r="H23" s="16">
        <v>0</v>
      </c>
      <c r="I23" s="16">
        <v>0</v>
      </c>
      <c r="J23" s="8">
        <f>C23-B23</f>
        <v>0</v>
      </c>
    </row>
    <row r="24" spans="1:10" ht="12.75">
      <c r="A24" s="13" t="s">
        <v>21</v>
      </c>
      <c r="B24" s="22">
        <v>4500</v>
      </c>
      <c r="C24" s="22">
        <v>4500</v>
      </c>
      <c r="D24" s="23">
        <v>4627.79</v>
      </c>
      <c r="E24" s="23">
        <v>2758.6</v>
      </c>
      <c r="F24" s="16">
        <v>1350</v>
      </c>
      <c r="G24" s="23">
        <v>1350</v>
      </c>
      <c r="H24" s="23">
        <f>0.3*C24</f>
        <v>1350</v>
      </c>
      <c r="I24" s="23">
        <v>1350</v>
      </c>
      <c r="J24" s="8">
        <f>C24-(E24+H24-F24)</f>
        <v>1741.3999999999996</v>
      </c>
    </row>
    <row r="25" spans="1:12" ht="12.75">
      <c r="A25" s="13" t="s">
        <v>19</v>
      </c>
      <c r="B25" s="14">
        <v>3500</v>
      </c>
      <c r="C25" s="14">
        <v>3500</v>
      </c>
      <c r="D25" s="16">
        <v>3075.66</v>
      </c>
      <c r="E25" s="16">
        <f>2521.26+499</f>
        <v>3020.26</v>
      </c>
      <c r="F25" s="16">
        <v>1050</v>
      </c>
      <c r="G25" s="16">
        <v>1050</v>
      </c>
      <c r="H25" s="16">
        <v>1050</v>
      </c>
      <c r="I25" s="16">
        <v>1050</v>
      </c>
      <c r="J25" s="8">
        <f>C25-(E25+H25-F25)</f>
        <v>479.7399999999998</v>
      </c>
      <c r="L25" s="8"/>
    </row>
    <row r="26" spans="1:10" ht="12.75">
      <c r="A26" s="13" t="s">
        <v>20</v>
      </c>
      <c r="B26" s="14">
        <v>3000</v>
      </c>
      <c r="C26" s="14">
        <v>3000</v>
      </c>
      <c r="D26" s="16">
        <v>2128.62</v>
      </c>
      <c r="E26" s="16">
        <v>2128.62</v>
      </c>
      <c r="F26" s="16">
        <v>185.05</v>
      </c>
      <c r="G26" s="16">
        <v>900</v>
      </c>
      <c r="H26" s="16">
        <v>900</v>
      </c>
      <c r="I26" s="16">
        <v>900</v>
      </c>
      <c r="J26" s="8">
        <f>B26-(E26+H26-F26)</f>
        <v>156.4300000000003</v>
      </c>
    </row>
    <row r="27" spans="1:12" ht="12.75">
      <c r="A27" s="13" t="s">
        <v>6</v>
      </c>
      <c r="B27" s="14">
        <v>3000</v>
      </c>
      <c r="C27" s="14">
        <v>3000</v>
      </c>
      <c r="D27" s="8">
        <v>1133.49</v>
      </c>
      <c r="E27" s="8">
        <v>1116.76</v>
      </c>
      <c r="F27" s="16">
        <v>900</v>
      </c>
      <c r="G27" s="8">
        <v>900</v>
      </c>
      <c r="H27" s="8">
        <v>900</v>
      </c>
      <c r="I27" s="8">
        <v>900</v>
      </c>
      <c r="J27" s="8">
        <f>B27-(E27+H27-F27)</f>
        <v>1883.24</v>
      </c>
      <c r="L27" s="8"/>
    </row>
    <row r="28" spans="1:10" ht="12.75">
      <c r="A28" s="13" t="s">
        <v>9</v>
      </c>
      <c r="B28" s="14">
        <v>5000</v>
      </c>
      <c r="C28" s="14">
        <v>5000</v>
      </c>
      <c r="D28" s="16">
        <v>3024.35</v>
      </c>
      <c r="E28" s="16">
        <v>3017.35</v>
      </c>
      <c r="F28" s="16">
        <v>1500</v>
      </c>
      <c r="G28" s="16">
        <f>B28*0.3</f>
        <v>1500</v>
      </c>
      <c r="H28" s="16">
        <v>1500</v>
      </c>
      <c r="I28" s="16">
        <v>1500</v>
      </c>
      <c r="J28" s="8">
        <f>B28-(E28+H28-F28)</f>
        <v>1982.6499999999996</v>
      </c>
    </row>
    <row r="29" spans="1:12" ht="12.75">
      <c r="A29" s="13" t="s">
        <v>8</v>
      </c>
      <c r="B29" s="14">
        <v>2500</v>
      </c>
      <c r="C29" s="14">
        <v>2500</v>
      </c>
      <c r="D29" s="16">
        <v>0</v>
      </c>
      <c r="E29" s="16">
        <v>0</v>
      </c>
      <c r="F29" s="16">
        <v>750</v>
      </c>
      <c r="G29" s="16">
        <f>2500*0.3</f>
        <v>750</v>
      </c>
      <c r="H29" s="16">
        <v>750</v>
      </c>
      <c r="I29" s="16">
        <v>750</v>
      </c>
      <c r="J29" s="8">
        <f>C29-(E29+H29-F29)</f>
        <v>2500</v>
      </c>
      <c r="L29" s="8"/>
    </row>
    <row r="30" spans="1:10" ht="13.5" customHeight="1">
      <c r="A30" s="13" t="s">
        <v>7</v>
      </c>
      <c r="B30" s="14">
        <v>4000</v>
      </c>
      <c r="C30" s="14">
        <v>4000</v>
      </c>
      <c r="D30" s="16">
        <v>1453.18</v>
      </c>
      <c r="E30" s="16">
        <v>1254.58</v>
      </c>
      <c r="F30" s="16">
        <v>1162.5</v>
      </c>
      <c r="G30" s="16">
        <f>B30*0.3</f>
        <v>1200</v>
      </c>
      <c r="H30" s="16">
        <f>0.3*B30</f>
        <v>1200</v>
      </c>
      <c r="I30" s="16">
        <v>1200</v>
      </c>
      <c r="J30" s="8">
        <f>B30-(E30+H30-F30)+(C30-B30)</f>
        <v>2707.92</v>
      </c>
    </row>
    <row r="31" spans="1:12" ht="12.75">
      <c r="A31" s="20" t="s">
        <v>29</v>
      </c>
      <c r="B31" s="19">
        <v>2500</v>
      </c>
      <c r="C31" s="19">
        <v>2500</v>
      </c>
      <c r="D31" s="18">
        <v>2201.38</v>
      </c>
      <c r="E31" s="18" t="s">
        <v>35</v>
      </c>
      <c r="F31" s="18">
        <v>0</v>
      </c>
      <c r="G31" s="18">
        <f>0.3*B31</f>
        <v>750</v>
      </c>
      <c r="H31" s="26" t="s">
        <v>36</v>
      </c>
      <c r="I31" s="26" t="s">
        <v>37</v>
      </c>
      <c r="J31" s="8">
        <f>C31-B31</f>
        <v>0</v>
      </c>
      <c r="K31" s="27" t="s">
        <v>39</v>
      </c>
      <c r="L31" s="8"/>
    </row>
    <row r="32" spans="1:12" ht="12.75">
      <c r="A32" s="10"/>
      <c r="B32" s="2"/>
      <c r="D32" s="1"/>
      <c r="E32" s="1">
        <f>SUM(E23:E31)</f>
        <v>17161.019999999997</v>
      </c>
      <c r="F32" s="1"/>
      <c r="G32" s="1"/>
      <c r="H32" s="1"/>
      <c r="I32" s="1"/>
      <c r="J32" s="5"/>
      <c r="L32" s="8"/>
    </row>
    <row r="33" spans="1:12" ht="12.75">
      <c r="A33" s="3" t="s">
        <v>15</v>
      </c>
      <c r="B33" s="5"/>
      <c r="J33" s="7">
        <f>SUM(J23:J30)</f>
        <v>11451.38</v>
      </c>
      <c r="L33" s="8"/>
    </row>
    <row r="37" ht="12.75">
      <c r="A37">
        <v>2012</v>
      </c>
    </row>
    <row r="38" spans="1:11" ht="12.75">
      <c r="A38" s="3" t="s">
        <v>2</v>
      </c>
      <c r="B38" s="4" t="s">
        <v>0</v>
      </c>
      <c r="C38" s="3" t="s">
        <v>16</v>
      </c>
      <c r="D38" s="4" t="s">
        <v>12</v>
      </c>
      <c r="E38" s="4" t="s">
        <v>13</v>
      </c>
      <c r="F38" s="4" t="s">
        <v>34</v>
      </c>
      <c r="G38" s="4" t="s">
        <v>10</v>
      </c>
      <c r="H38" s="4" t="s">
        <v>11</v>
      </c>
      <c r="I38" s="4" t="s">
        <v>41</v>
      </c>
      <c r="J38" s="4" t="s">
        <v>1</v>
      </c>
      <c r="K38" s="4" t="s">
        <v>38</v>
      </c>
    </row>
    <row r="39" spans="1:10" ht="12.75">
      <c r="A39" s="13" t="s">
        <v>3</v>
      </c>
      <c r="B39" s="14">
        <v>3500</v>
      </c>
      <c r="C39" s="14">
        <v>3500</v>
      </c>
      <c r="D39" s="16">
        <v>4537.38</v>
      </c>
      <c r="E39" s="16">
        <f>3212.38+1325</f>
        <v>4537.38</v>
      </c>
      <c r="F39" s="30">
        <v>0</v>
      </c>
      <c r="G39" s="16">
        <f>B39*0.3</f>
        <v>1050</v>
      </c>
      <c r="H39" s="8">
        <v>0</v>
      </c>
      <c r="I39" s="8">
        <v>0</v>
      </c>
      <c r="J39" s="8">
        <v>0</v>
      </c>
    </row>
    <row r="40" spans="1:10" ht="12.75">
      <c r="A40" s="13" t="s">
        <v>21</v>
      </c>
      <c r="B40" s="22">
        <v>4500</v>
      </c>
      <c r="C40" s="22">
        <v>4500</v>
      </c>
      <c r="D40" s="23">
        <v>4274.02</v>
      </c>
      <c r="E40" s="23">
        <f>3530.67+676.98</f>
        <v>4207.65</v>
      </c>
      <c r="F40" s="23">
        <v>1350</v>
      </c>
      <c r="G40" s="23">
        <v>1350</v>
      </c>
      <c r="H40" s="23">
        <v>1350</v>
      </c>
      <c r="I40" s="23">
        <v>1350</v>
      </c>
      <c r="J40" s="8">
        <f>C40-E40</f>
        <v>292.35000000000036</v>
      </c>
    </row>
    <row r="41" spans="1:10" ht="12.75">
      <c r="A41" s="13" t="s">
        <v>19</v>
      </c>
      <c r="B41" s="14">
        <v>3500</v>
      </c>
      <c r="C41" s="14">
        <v>3500</v>
      </c>
      <c r="D41" s="16">
        <v>1873.56</v>
      </c>
      <c r="E41" s="16">
        <f>1469.16+236.9</f>
        <v>1706.0600000000002</v>
      </c>
      <c r="F41" s="16">
        <v>1050</v>
      </c>
      <c r="G41" s="16">
        <v>1050</v>
      </c>
      <c r="H41" s="16">
        <v>1050</v>
      </c>
      <c r="I41" s="16">
        <v>1050</v>
      </c>
      <c r="J41" s="8">
        <f>C41-(E41+H41-F41)</f>
        <v>1793.9399999999996</v>
      </c>
    </row>
    <row r="42" spans="1:10" ht="12.75">
      <c r="A42" s="13" t="s">
        <v>20</v>
      </c>
      <c r="B42" s="14">
        <v>3000</v>
      </c>
      <c r="C42" s="14">
        <v>3000</v>
      </c>
      <c r="D42" s="16">
        <v>2229.11</v>
      </c>
      <c r="E42" s="16">
        <v>1899.11</v>
      </c>
      <c r="F42" s="16">
        <v>900</v>
      </c>
      <c r="G42" s="16">
        <v>900</v>
      </c>
      <c r="H42" s="16">
        <v>900</v>
      </c>
      <c r="I42" s="16">
        <v>900</v>
      </c>
      <c r="J42" s="8">
        <f>B42-(E42+H42-F42)</f>
        <v>1100.8900000000003</v>
      </c>
    </row>
    <row r="43" spans="1:10" ht="12.75">
      <c r="A43" s="13" t="s">
        <v>6</v>
      </c>
      <c r="B43" s="14">
        <v>3000</v>
      </c>
      <c r="C43" s="14">
        <v>3000</v>
      </c>
      <c r="D43" s="8">
        <v>866.56</v>
      </c>
      <c r="E43" s="8">
        <v>866.56</v>
      </c>
      <c r="F43" s="8">
        <v>900</v>
      </c>
      <c r="G43" s="8">
        <v>900</v>
      </c>
      <c r="H43" s="8">
        <v>900</v>
      </c>
      <c r="I43" s="8">
        <v>900</v>
      </c>
      <c r="J43" s="8">
        <f>B43-(E43+H43-F43)</f>
        <v>2133.44</v>
      </c>
    </row>
    <row r="44" spans="1:10" ht="12.75">
      <c r="A44" s="13" t="s">
        <v>9</v>
      </c>
      <c r="B44" s="14">
        <v>5000</v>
      </c>
      <c r="C44" s="14">
        <v>5000</v>
      </c>
      <c r="D44" s="16">
        <v>6679.27</v>
      </c>
      <c r="E44" s="16">
        <f>6225.32+433.95</f>
        <v>6659.2699999999995</v>
      </c>
      <c r="F44" s="16">
        <v>1500</v>
      </c>
      <c r="G44" s="16">
        <f>B44*0.3</f>
        <v>1500</v>
      </c>
      <c r="H44" s="16">
        <v>1500</v>
      </c>
      <c r="I44" s="16">
        <v>0</v>
      </c>
      <c r="J44" s="28" t="s">
        <v>17</v>
      </c>
    </row>
    <row r="45" spans="1:10" ht="12.75">
      <c r="A45" s="13" t="s">
        <v>8</v>
      </c>
      <c r="B45" s="14">
        <v>2500</v>
      </c>
      <c r="C45" s="14">
        <v>2500</v>
      </c>
      <c r="D45" s="16">
        <v>0</v>
      </c>
      <c r="E45" s="16">
        <v>0</v>
      </c>
      <c r="F45" s="16">
        <v>750</v>
      </c>
      <c r="G45" s="16">
        <f>2500*0.3</f>
        <v>750</v>
      </c>
      <c r="H45" s="16">
        <v>750</v>
      </c>
      <c r="I45" s="16">
        <v>750</v>
      </c>
      <c r="J45" s="8">
        <f>C45-(E45+H45-F45)</f>
        <v>2500</v>
      </c>
    </row>
    <row r="46" spans="1:10" ht="12.75">
      <c r="A46" s="13" t="s">
        <v>7</v>
      </c>
      <c r="B46" s="14">
        <v>4000</v>
      </c>
      <c r="C46" s="14">
        <v>4000</v>
      </c>
      <c r="D46" s="16">
        <v>2449.6</v>
      </c>
      <c r="E46" s="16">
        <v>2429.79</v>
      </c>
      <c r="F46" s="16">
        <v>1200</v>
      </c>
      <c r="G46" s="16">
        <f>B46*0.3</f>
        <v>1200</v>
      </c>
      <c r="H46" s="16">
        <f>0.3*B46</f>
        <v>1200</v>
      </c>
      <c r="I46" s="16">
        <v>1200</v>
      </c>
      <c r="J46" s="8">
        <f>B46-(E46+H46-F46)+(C46-B46)</f>
        <v>1570.21</v>
      </c>
    </row>
    <row r="47" spans="1:11" ht="12.75">
      <c r="A47" s="20" t="s">
        <v>29</v>
      </c>
      <c r="B47" s="19">
        <v>2500</v>
      </c>
      <c r="C47" s="19">
        <v>2500</v>
      </c>
      <c r="D47" s="18">
        <v>2798.62</v>
      </c>
      <c r="E47" s="18">
        <v>2298.35</v>
      </c>
      <c r="F47" s="26">
        <v>297.82</v>
      </c>
      <c r="G47" s="18">
        <f>0.3*B47</f>
        <v>750</v>
      </c>
      <c r="H47" s="26">
        <v>201.65</v>
      </c>
      <c r="I47" s="26">
        <f>F47+H47</f>
        <v>499.47</v>
      </c>
      <c r="J47" s="28" t="s">
        <v>17</v>
      </c>
      <c r="K47" s="27"/>
    </row>
    <row r="48" spans="1:10" ht="12.75">
      <c r="A48" s="10"/>
      <c r="B48" s="2"/>
      <c r="D48" s="1"/>
      <c r="E48" s="1"/>
      <c r="F48" s="1"/>
      <c r="G48" s="1"/>
      <c r="H48" s="1"/>
      <c r="I48" s="1"/>
      <c r="J48" s="5"/>
    </row>
    <row r="49" spans="1:10" ht="12.75">
      <c r="A49" s="3" t="s">
        <v>15</v>
      </c>
      <c r="B49" s="5">
        <f>SUM(B39:B48)</f>
        <v>31500</v>
      </c>
      <c r="E49" s="5">
        <f>SUM(E39:E48)</f>
        <v>24604.17</v>
      </c>
      <c r="J49" s="7">
        <f>SUM(J39:J47)</f>
        <v>9390.830000000002</v>
      </c>
    </row>
    <row r="50" spans="1:10" ht="12.75">
      <c r="A50" s="3"/>
      <c r="B50" s="5"/>
      <c r="E50" s="5"/>
      <c r="J50" s="7"/>
    </row>
    <row r="51" spans="5:10" ht="12.75">
      <c r="E51" s="5"/>
      <c r="J51" s="29"/>
    </row>
    <row r="52" ht="12.75">
      <c r="A52" s="10" t="s">
        <v>53</v>
      </c>
    </row>
    <row r="53" spans="1:11" ht="12.75">
      <c r="A53" s="3" t="s">
        <v>2</v>
      </c>
      <c r="B53" s="4" t="s">
        <v>0</v>
      </c>
      <c r="C53" s="3" t="s">
        <v>16</v>
      </c>
      <c r="D53" s="4" t="s">
        <v>12</v>
      </c>
      <c r="E53" s="4" t="s">
        <v>13</v>
      </c>
      <c r="F53" s="4" t="s">
        <v>41</v>
      </c>
      <c r="G53" s="4" t="s">
        <v>10</v>
      </c>
      <c r="H53" s="4" t="s">
        <v>11</v>
      </c>
      <c r="I53" s="4" t="s">
        <v>43</v>
      </c>
      <c r="J53" s="4" t="s">
        <v>1</v>
      </c>
      <c r="K53" s="4" t="s">
        <v>38</v>
      </c>
    </row>
    <row r="54" spans="1:10" ht="12.75">
      <c r="A54" s="13" t="s">
        <v>3</v>
      </c>
      <c r="B54" s="14">
        <v>3500</v>
      </c>
      <c r="C54" s="14">
        <v>3500</v>
      </c>
      <c r="D54" s="16">
        <v>3785.49</v>
      </c>
      <c r="E54" s="16">
        <v>3785.49</v>
      </c>
      <c r="F54" s="8">
        <f aca="true" t="shared" si="0" ref="F54:F62">I39</f>
        <v>0</v>
      </c>
      <c r="G54" s="16">
        <f>B54*0.3</f>
        <v>1050</v>
      </c>
      <c r="H54" s="8">
        <v>0</v>
      </c>
      <c r="I54" s="8">
        <v>0</v>
      </c>
      <c r="J54" s="32">
        <v>0</v>
      </c>
    </row>
    <row r="55" spans="1:10" ht="12.75">
      <c r="A55" s="13" t="s">
        <v>21</v>
      </c>
      <c r="B55" s="22">
        <v>4500</v>
      </c>
      <c r="C55" s="22">
        <v>4500</v>
      </c>
      <c r="D55" s="23">
        <v>2551.66</v>
      </c>
      <c r="E55" s="23">
        <v>2526.66</v>
      </c>
      <c r="F55" s="8">
        <f t="shared" si="0"/>
        <v>1350</v>
      </c>
      <c r="G55" s="23">
        <v>1350</v>
      </c>
      <c r="H55" s="23">
        <v>1350</v>
      </c>
      <c r="I55" s="23">
        <v>1350</v>
      </c>
      <c r="J55" s="32">
        <f>C55-(E55+H55-F55)</f>
        <v>1973.3400000000001</v>
      </c>
    </row>
    <row r="56" spans="1:10" ht="12.75">
      <c r="A56" s="13" t="s">
        <v>19</v>
      </c>
      <c r="B56" s="14">
        <v>3500</v>
      </c>
      <c r="C56" s="14">
        <v>3500</v>
      </c>
      <c r="D56" s="16">
        <v>1438.13</v>
      </c>
      <c r="E56" s="16">
        <v>1438.13</v>
      </c>
      <c r="F56" s="8">
        <f t="shared" si="0"/>
        <v>1050</v>
      </c>
      <c r="G56" s="16">
        <v>1050</v>
      </c>
      <c r="H56" s="16">
        <v>1050</v>
      </c>
      <c r="I56" s="16">
        <v>1050</v>
      </c>
      <c r="J56" s="32">
        <f>C56-(E56+H56-F56)</f>
        <v>2061.87</v>
      </c>
    </row>
    <row r="57" spans="1:10" ht="12.75">
      <c r="A57" s="13" t="s">
        <v>20</v>
      </c>
      <c r="B57" s="14">
        <v>3000</v>
      </c>
      <c r="C57" s="14">
        <v>3000</v>
      </c>
      <c r="D57" s="16">
        <v>1182.93</v>
      </c>
      <c r="E57" s="16">
        <f>752.93+180</f>
        <v>932.93</v>
      </c>
      <c r="F57" s="8">
        <f t="shared" si="0"/>
        <v>900</v>
      </c>
      <c r="G57" s="16">
        <v>900</v>
      </c>
      <c r="H57" s="16">
        <v>900</v>
      </c>
      <c r="I57" s="16">
        <v>900</v>
      </c>
      <c r="J57" s="32">
        <f>B57-(E57+H57-F57)</f>
        <v>2067.07</v>
      </c>
    </row>
    <row r="58" spans="1:11" ht="12.75">
      <c r="A58" s="13" t="s">
        <v>6</v>
      </c>
      <c r="B58" s="14">
        <v>3000</v>
      </c>
      <c r="C58" s="14">
        <v>3000</v>
      </c>
      <c r="D58" s="8">
        <v>614.28</v>
      </c>
      <c r="E58" s="8">
        <v>581.14</v>
      </c>
      <c r="F58" s="8">
        <f t="shared" si="0"/>
        <v>900</v>
      </c>
      <c r="G58" s="8">
        <v>900</v>
      </c>
      <c r="H58" s="8">
        <v>900</v>
      </c>
      <c r="I58" s="8">
        <v>900</v>
      </c>
      <c r="J58" s="32">
        <f>B58-(E58+H58-F58)</f>
        <v>2418.86</v>
      </c>
      <c r="K58" t="s">
        <v>51</v>
      </c>
    </row>
    <row r="59" spans="1:10" ht="12.75">
      <c r="A59" s="13" t="s">
        <v>9</v>
      </c>
      <c r="B59" s="14">
        <v>5000</v>
      </c>
      <c r="C59" s="14">
        <v>5000</v>
      </c>
      <c r="D59" s="16">
        <v>4755.09</v>
      </c>
      <c r="E59" s="16">
        <v>4755.09</v>
      </c>
      <c r="F59" s="8">
        <f t="shared" si="0"/>
        <v>0</v>
      </c>
      <c r="G59" s="16">
        <f>B59*0.3</f>
        <v>1500</v>
      </c>
      <c r="H59" s="16">
        <f>C59-D59</f>
        <v>244.90999999999985</v>
      </c>
      <c r="I59" s="16">
        <v>244.91</v>
      </c>
      <c r="J59" s="33" t="s">
        <v>17</v>
      </c>
    </row>
    <row r="60" spans="1:11" ht="12.75">
      <c r="A60" s="13" t="s">
        <v>8</v>
      </c>
      <c r="B60" s="14">
        <v>2500</v>
      </c>
      <c r="C60" s="14">
        <v>2500</v>
      </c>
      <c r="D60" s="16">
        <v>0</v>
      </c>
      <c r="E60" s="16">
        <v>0</v>
      </c>
      <c r="F60" s="8">
        <f t="shared" si="0"/>
        <v>750</v>
      </c>
      <c r="G60" s="16">
        <f>2500*0.3</f>
        <v>750</v>
      </c>
      <c r="H60" s="16">
        <v>750</v>
      </c>
      <c r="I60" s="16">
        <v>750</v>
      </c>
      <c r="J60" s="32">
        <f>C60-(E60+H60-F60)</f>
        <v>2500</v>
      </c>
      <c r="K60" t="s">
        <v>51</v>
      </c>
    </row>
    <row r="61" spans="1:10" ht="12.75">
      <c r="A61" s="13" t="s">
        <v>7</v>
      </c>
      <c r="B61" s="14">
        <v>4000</v>
      </c>
      <c r="C61" s="14">
        <v>4000</v>
      </c>
      <c r="D61" s="16">
        <v>1611.77</v>
      </c>
      <c r="E61" s="16">
        <v>1044.14</v>
      </c>
      <c r="F61" s="8">
        <f t="shared" si="0"/>
        <v>1200</v>
      </c>
      <c r="G61" s="16">
        <f>B61*0.3</f>
        <v>1200</v>
      </c>
      <c r="H61" s="16">
        <v>1200</v>
      </c>
      <c r="I61" s="16">
        <v>1200</v>
      </c>
      <c r="J61" s="32">
        <f>B61-(E61+H61-F61)+(C61-B61)</f>
        <v>2955.8599999999997</v>
      </c>
    </row>
    <row r="62" spans="1:11" ht="12.75">
      <c r="A62" s="20" t="s">
        <v>29</v>
      </c>
      <c r="B62" s="19">
        <v>2500</v>
      </c>
      <c r="C62" s="19">
        <v>2500</v>
      </c>
      <c r="D62" s="18">
        <v>2512.53</v>
      </c>
      <c r="E62" s="18">
        <v>2416.63</v>
      </c>
      <c r="F62" s="8">
        <f t="shared" si="0"/>
        <v>499.47</v>
      </c>
      <c r="G62" s="18">
        <f>0.3*B62</f>
        <v>750</v>
      </c>
      <c r="H62" s="26">
        <v>582.84</v>
      </c>
      <c r="I62" s="26">
        <v>582.84</v>
      </c>
      <c r="J62" s="34">
        <f>B62-(E62+H62-F62)+(C62-B62)</f>
        <v>0</v>
      </c>
      <c r="K62" s="27"/>
    </row>
    <row r="63" spans="1:10" ht="12.75">
      <c r="A63" s="10"/>
      <c r="B63" s="2"/>
      <c r="D63" s="1"/>
      <c r="E63" s="1"/>
      <c r="F63" s="8"/>
      <c r="G63" s="1"/>
      <c r="H63" s="1"/>
      <c r="I63" s="1"/>
      <c r="J63" s="31"/>
    </row>
    <row r="64" spans="1:10" ht="12.75">
      <c r="A64" s="3" t="s">
        <v>15</v>
      </c>
      <c r="B64" s="5">
        <f>SUM(B54:B63)</f>
        <v>31500</v>
      </c>
      <c r="E64" s="5">
        <f>SUM(E54:E63)</f>
        <v>17480.21</v>
      </c>
      <c r="J64" s="7">
        <f>SUM(J54:J62)</f>
        <v>13977</v>
      </c>
    </row>
    <row r="65" spans="5:10" ht="12.75">
      <c r="E65" s="5"/>
      <c r="J65" s="29"/>
    </row>
    <row r="66" spans="5:10" ht="12.75">
      <c r="E66" s="5"/>
      <c r="J66" s="5"/>
    </row>
    <row r="67" spans="1:5" ht="12.75">
      <c r="A67" t="s">
        <v>52</v>
      </c>
      <c r="E67" s="29"/>
    </row>
    <row r="68" ht="12.75">
      <c r="E68" s="29"/>
    </row>
    <row r="69" ht="12.75">
      <c r="E69" s="29"/>
    </row>
    <row r="70" ht="12.75">
      <c r="E70" s="29"/>
    </row>
    <row r="71" ht="12.75">
      <c r="A71">
        <v>2014</v>
      </c>
    </row>
    <row r="72" spans="1:11" ht="12.75">
      <c r="A72" s="3" t="s">
        <v>2</v>
      </c>
      <c r="B72" s="4" t="s">
        <v>0</v>
      </c>
      <c r="C72" s="3" t="s">
        <v>16</v>
      </c>
      <c r="D72" s="4" t="s">
        <v>12</v>
      </c>
      <c r="E72" s="4" t="s">
        <v>13</v>
      </c>
      <c r="F72" s="4" t="s">
        <v>43</v>
      </c>
      <c r="G72" s="4" t="s">
        <v>10</v>
      </c>
      <c r="H72" s="4" t="s">
        <v>11</v>
      </c>
      <c r="I72" s="4" t="s">
        <v>43</v>
      </c>
      <c r="J72" s="4" t="s">
        <v>1</v>
      </c>
      <c r="K72" s="4" t="s">
        <v>38</v>
      </c>
    </row>
    <row r="73" ht="12.75">
      <c r="A73" s="13" t="s">
        <v>3</v>
      </c>
    </row>
    <row r="74" ht="12.75">
      <c r="A74" s="13" t="s">
        <v>21</v>
      </c>
    </row>
    <row r="75" ht="12.75">
      <c r="A75" s="13" t="s">
        <v>19</v>
      </c>
    </row>
    <row r="76" ht="12.75">
      <c r="A76" s="13" t="s">
        <v>20</v>
      </c>
    </row>
    <row r="77" spans="1:11" ht="12.75">
      <c r="A77" s="13" t="s">
        <v>6</v>
      </c>
      <c r="B77">
        <v>750</v>
      </c>
      <c r="C77">
        <v>750</v>
      </c>
      <c r="D77">
        <f>225+33.63</f>
        <v>258.63</v>
      </c>
      <c r="E77">
        <v>258.33</v>
      </c>
      <c r="F77">
        <v>900</v>
      </c>
      <c r="G77">
        <v>0</v>
      </c>
      <c r="H77">
        <v>0</v>
      </c>
      <c r="I77">
        <v>0</v>
      </c>
      <c r="J77" s="32">
        <f>B77-(E77+H77-F77)</f>
        <v>1391.67</v>
      </c>
      <c r="K77" s="32"/>
    </row>
    <row r="78" ht="12.75">
      <c r="A78" s="13" t="s">
        <v>9</v>
      </c>
    </row>
    <row r="79" spans="1:10" ht="12.75">
      <c r="A79" s="13" t="s">
        <v>8</v>
      </c>
      <c r="B79">
        <v>625</v>
      </c>
      <c r="C79">
        <v>625</v>
      </c>
      <c r="D79">
        <v>677.75</v>
      </c>
      <c r="E79">
        <v>629.75</v>
      </c>
      <c r="F79">
        <v>750</v>
      </c>
      <c r="G79">
        <v>0</v>
      </c>
      <c r="H79">
        <v>0</v>
      </c>
      <c r="I79">
        <v>0</v>
      </c>
      <c r="J79" s="32">
        <f>750-4.75</f>
        <v>745.25</v>
      </c>
    </row>
    <row r="80" ht="12.75">
      <c r="A80" s="13" t="s">
        <v>7</v>
      </c>
    </row>
    <row r="81" ht="12.75">
      <c r="A81" s="20" t="s">
        <v>29</v>
      </c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78" r:id="rId1"/>
  <ignoredErrors>
    <ignoredError sqref="G6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:F30"/>
    </sheetView>
  </sheetViews>
  <sheetFormatPr defaultColWidth="9.140625" defaultRowHeight="12.75"/>
  <cols>
    <col min="1" max="1" width="19.421875" style="0" customWidth="1"/>
    <col min="2" max="2" width="17.57421875" style="0" customWidth="1"/>
    <col min="3" max="3" width="12.7109375" style="0" bestFit="1" customWidth="1"/>
    <col min="4" max="4" width="16.57421875" style="0" customWidth="1"/>
    <col min="5" max="5" width="16.140625" style="0" bestFit="1" customWidth="1"/>
    <col min="6" max="6" width="17.7109375" style="0" customWidth="1"/>
    <col min="7" max="7" width="15.140625" style="0" bestFit="1" customWidth="1"/>
    <col min="8" max="8" width="16.140625" style="0" bestFit="1" customWidth="1"/>
    <col min="9" max="9" width="15.140625" style="0" bestFit="1" customWidth="1"/>
    <col min="10" max="10" width="17.7109375" style="0" bestFit="1" customWidth="1"/>
  </cols>
  <sheetData>
    <row r="1" ht="12.75">
      <c r="A1" t="s">
        <v>42</v>
      </c>
    </row>
    <row r="4" ht="12.75">
      <c r="I4" s="5"/>
    </row>
    <row r="5" spans="1:5" ht="12.75">
      <c r="A5" t="s">
        <v>2</v>
      </c>
      <c r="B5" s="11" t="s">
        <v>40</v>
      </c>
      <c r="C5" t="s">
        <v>23</v>
      </c>
      <c r="D5" t="s">
        <v>24</v>
      </c>
      <c r="E5" t="s">
        <v>25</v>
      </c>
    </row>
    <row r="6" spans="1:5" ht="12.75">
      <c r="A6" t="s">
        <v>26</v>
      </c>
      <c r="B6">
        <v>6</v>
      </c>
      <c r="C6">
        <v>2000</v>
      </c>
      <c r="D6">
        <f>B6*500</f>
        <v>3000</v>
      </c>
      <c r="E6">
        <f>C6+D6</f>
        <v>5000</v>
      </c>
    </row>
    <row r="7" spans="1:5" ht="12.75">
      <c r="A7" t="s">
        <v>5</v>
      </c>
      <c r="B7">
        <v>5</v>
      </c>
      <c r="C7">
        <v>2000</v>
      </c>
      <c r="D7">
        <f>B7*500</f>
        <v>2500</v>
      </c>
      <c r="E7">
        <f aca="true" t="shared" si="0" ref="E7:E14">C7+D7</f>
        <v>4500</v>
      </c>
    </row>
    <row r="8" spans="1:5" ht="12.75">
      <c r="A8" t="s">
        <v>7</v>
      </c>
      <c r="B8">
        <v>4</v>
      </c>
      <c r="C8">
        <v>2000</v>
      </c>
      <c r="D8">
        <f aca="true" t="shared" si="1" ref="D8:D14">B8*500</f>
        <v>2000</v>
      </c>
      <c r="E8">
        <f t="shared" si="0"/>
        <v>4000</v>
      </c>
    </row>
    <row r="9" spans="1:5" ht="12.75">
      <c r="A9" t="s">
        <v>27</v>
      </c>
      <c r="B9">
        <v>3</v>
      </c>
      <c r="C9">
        <v>2000</v>
      </c>
      <c r="D9">
        <f t="shared" si="1"/>
        <v>1500</v>
      </c>
      <c r="E9">
        <f t="shared" si="0"/>
        <v>3500</v>
      </c>
    </row>
    <row r="10" spans="1:5" ht="12.75">
      <c r="A10" t="s">
        <v>28</v>
      </c>
      <c r="B10">
        <v>2</v>
      </c>
      <c r="C10">
        <v>2000</v>
      </c>
      <c r="D10">
        <f t="shared" si="1"/>
        <v>1000</v>
      </c>
      <c r="E10">
        <f t="shared" si="0"/>
        <v>3000</v>
      </c>
    </row>
    <row r="11" spans="1:5" ht="12.75">
      <c r="A11" t="s">
        <v>6</v>
      </c>
      <c r="B11">
        <v>2</v>
      </c>
      <c r="C11">
        <v>2000</v>
      </c>
      <c r="D11">
        <f t="shared" si="1"/>
        <v>1000</v>
      </c>
      <c r="E11">
        <f t="shared" si="0"/>
        <v>3000</v>
      </c>
    </row>
    <row r="12" spans="1:5" ht="12.75">
      <c r="A12" t="s">
        <v>29</v>
      </c>
      <c r="B12">
        <v>1</v>
      </c>
      <c r="C12">
        <v>2000</v>
      </c>
      <c r="D12">
        <f t="shared" si="1"/>
        <v>500</v>
      </c>
      <c r="E12">
        <f t="shared" si="0"/>
        <v>2500</v>
      </c>
    </row>
    <row r="13" spans="1:5" ht="12.75">
      <c r="A13" t="s">
        <v>8</v>
      </c>
      <c r="B13">
        <v>1</v>
      </c>
      <c r="C13">
        <v>2000</v>
      </c>
      <c r="D13">
        <f t="shared" si="1"/>
        <v>500</v>
      </c>
      <c r="E13">
        <f t="shared" si="0"/>
        <v>2500</v>
      </c>
    </row>
    <row r="14" spans="1:5" ht="12.75">
      <c r="A14" t="s">
        <v>4</v>
      </c>
      <c r="B14">
        <v>3</v>
      </c>
      <c r="C14">
        <v>2000</v>
      </c>
      <c r="D14">
        <f t="shared" si="1"/>
        <v>1500</v>
      </c>
      <c r="E14">
        <f t="shared" si="0"/>
        <v>3500</v>
      </c>
    </row>
    <row r="16" spans="2:5" ht="12.75">
      <c r="B16">
        <f>SUM(B6:B15)</f>
        <v>27</v>
      </c>
      <c r="D16">
        <f>SUM(D6:D15)</f>
        <v>13500</v>
      </c>
      <c r="E16">
        <f>SUM(E6:E15)</f>
        <v>31500</v>
      </c>
    </row>
    <row r="18" spans="2:4" ht="25.5">
      <c r="B18" s="12" t="s">
        <v>31</v>
      </c>
      <c r="C18" s="12" t="s">
        <v>32</v>
      </c>
      <c r="D18" s="12" t="s">
        <v>33</v>
      </c>
    </row>
    <row r="19" spans="1:4" ht="12.75">
      <c r="A19" s="9" t="s">
        <v>26</v>
      </c>
      <c r="B19">
        <f>E6</f>
        <v>5000</v>
      </c>
      <c r="C19">
        <v>5000</v>
      </c>
      <c r="D19">
        <f>B19-C19</f>
        <v>0</v>
      </c>
    </row>
    <row r="20" spans="1:4" ht="12.75">
      <c r="A20" s="9" t="s">
        <v>5</v>
      </c>
      <c r="B20">
        <f>E7</f>
        <v>4500</v>
      </c>
      <c r="C20">
        <v>4500</v>
      </c>
      <c r="D20">
        <f aca="true" t="shared" si="2" ref="D20:D27">B20-C20</f>
        <v>0</v>
      </c>
    </row>
    <row r="21" spans="1:4" ht="12.75">
      <c r="A21" s="9" t="s">
        <v>7</v>
      </c>
      <c r="B21">
        <f>E8</f>
        <v>4000</v>
      </c>
      <c r="C21">
        <v>4000</v>
      </c>
      <c r="D21">
        <f t="shared" si="2"/>
        <v>0</v>
      </c>
    </row>
    <row r="22" spans="1:4" ht="12.75">
      <c r="A22" s="9" t="s">
        <v>27</v>
      </c>
      <c r="B22">
        <f aca="true" t="shared" si="3" ref="B22:B27">E9</f>
        <v>3500</v>
      </c>
      <c r="C22">
        <v>3500</v>
      </c>
      <c r="D22">
        <f t="shared" si="2"/>
        <v>0</v>
      </c>
    </row>
    <row r="23" spans="1:4" ht="12.75">
      <c r="A23" s="9" t="s">
        <v>28</v>
      </c>
      <c r="B23">
        <f t="shared" si="3"/>
        <v>3000</v>
      </c>
      <c r="C23">
        <v>3000</v>
      </c>
      <c r="D23">
        <f t="shared" si="2"/>
        <v>0</v>
      </c>
    </row>
    <row r="24" spans="1:4" ht="12.75">
      <c r="A24" s="9" t="s">
        <v>6</v>
      </c>
      <c r="B24">
        <f t="shared" si="3"/>
        <v>3000</v>
      </c>
      <c r="C24">
        <v>3000</v>
      </c>
      <c r="D24">
        <f t="shared" si="2"/>
        <v>0</v>
      </c>
    </row>
    <row r="25" spans="1:4" ht="12.75">
      <c r="A25" s="9" t="s">
        <v>29</v>
      </c>
      <c r="B25">
        <f t="shared" si="3"/>
        <v>2500</v>
      </c>
      <c r="C25">
        <v>2500</v>
      </c>
      <c r="D25">
        <f t="shared" si="2"/>
        <v>0</v>
      </c>
    </row>
    <row r="26" spans="1:4" ht="12.75">
      <c r="A26" s="9" t="s">
        <v>8</v>
      </c>
      <c r="B26">
        <f t="shared" si="3"/>
        <v>2500</v>
      </c>
      <c r="C26">
        <v>2500</v>
      </c>
      <c r="D26">
        <f t="shared" si="2"/>
        <v>0</v>
      </c>
    </row>
    <row r="27" spans="1:4" s="9" customFormat="1" ht="12.75">
      <c r="A27" s="9" t="s">
        <v>4</v>
      </c>
      <c r="B27">
        <f t="shared" si="3"/>
        <v>3500</v>
      </c>
      <c r="C27" s="9">
        <v>3500</v>
      </c>
      <c r="D27" s="9">
        <f t="shared" si="2"/>
        <v>0</v>
      </c>
    </row>
    <row r="28" spans="2:3" ht="12.75">
      <c r="B28">
        <f>SUM(B19:B27)</f>
        <v>31500</v>
      </c>
      <c r="C28">
        <f>SUM(C19:C27)</f>
        <v>31500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28" sqref="D28"/>
    </sheetView>
  </sheetViews>
  <sheetFormatPr defaultColWidth="9.140625" defaultRowHeight="12.75"/>
  <cols>
    <col min="3" max="3" width="11.28125" style="0" bestFit="1" customWidth="1"/>
  </cols>
  <sheetData>
    <row r="1" ht="12.75">
      <c r="A1" t="s">
        <v>44</v>
      </c>
    </row>
    <row r="2" ht="12.75">
      <c r="A2" t="s">
        <v>47</v>
      </c>
    </row>
    <row r="3" ht="12.75">
      <c r="A3" t="s">
        <v>45</v>
      </c>
    </row>
    <row r="4" ht="12.75">
      <c r="A4" t="s">
        <v>46</v>
      </c>
    </row>
    <row r="7" spans="1:5" ht="25.5">
      <c r="A7" t="s">
        <v>2</v>
      </c>
      <c r="B7" s="11" t="s">
        <v>40</v>
      </c>
      <c r="C7" t="s">
        <v>23</v>
      </c>
      <c r="D7" t="s">
        <v>24</v>
      </c>
      <c r="E7" t="s">
        <v>25</v>
      </c>
    </row>
    <row r="8" spans="1:5" ht="12.75">
      <c r="A8" t="s">
        <v>26</v>
      </c>
      <c r="B8">
        <v>6</v>
      </c>
      <c r="C8">
        <v>2000</v>
      </c>
      <c r="D8">
        <f>B8*500</f>
        <v>3000</v>
      </c>
      <c r="E8">
        <f>C8+D8</f>
        <v>5000</v>
      </c>
    </row>
    <row r="9" spans="1:5" ht="12.75">
      <c r="A9" t="s">
        <v>5</v>
      </c>
      <c r="B9">
        <v>5</v>
      </c>
      <c r="C9">
        <v>2000</v>
      </c>
      <c r="D9">
        <f>B9*500</f>
        <v>2500</v>
      </c>
      <c r="E9">
        <f aca="true" t="shared" si="0" ref="E9:E16">C9+D9</f>
        <v>4500</v>
      </c>
    </row>
    <row r="10" spans="1:5" ht="12.75">
      <c r="A10" t="s">
        <v>7</v>
      </c>
      <c r="B10">
        <v>4</v>
      </c>
      <c r="C10">
        <v>2000</v>
      </c>
      <c r="D10">
        <f aca="true" t="shared" si="1" ref="D10:D16">B10*500</f>
        <v>2000</v>
      </c>
      <c r="E10">
        <f t="shared" si="0"/>
        <v>4000</v>
      </c>
    </row>
    <row r="11" spans="1:5" ht="12.75">
      <c r="A11" t="s">
        <v>27</v>
      </c>
      <c r="B11">
        <v>3</v>
      </c>
      <c r="C11">
        <v>2000</v>
      </c>
      <c r="D11">
        <f t="shared" si="1"/>
        <v>1500</v>
      </c>
      <c r="E11">
        <f t="shared" si="0"/>
        <v>3500</v>
      </c>
    </row>
    <row r="12" spans="1:5" ht="12.75">
      <c r="A12" t="s">
        <v>28</v>
      </c>
      <c r="B12">
        <v>2</v>
      </c>
      <c r="C12">
        <v>2000</v>
      </c>
      <c r="D12">
        <f t="shared" si="1"/>
        <v>1000</v>
      </c>
      <c r="E12">
        <f t="shared" si="0"/>
        <v>3000</v>
      </c>
    </row>
    <row r="13" spans="1:5" ht="12.75">
      <c r="A13" t="s">
        <v>6</v>
      </c>
      <c r="B13">
        <v>2</v>
      </c>
      <c r="C13">
        <v>2000</v>
      </c>
      <c r="D13">
        <f t="shared" si="1"/>
        <v>1000</v>
      </c>
      <c r="E13">
        <f t="shared" si="0"/>
        <v>3000</v>
      </c>
    </row>
    <row r="14" spans="1:5" ht="12.75">
      <c r="A14" t="s">
        <v>29</v>
      </c>
      <c r="B14">
        <v>1</v>
      </c>
      <c r="C14">
        <v>2000</v>
      </c>
      <c r="D14">
        <f t="shared" si="1"/>
        <v>500</v>
      </c>
      <c r="E14">
        <f t="shared" si="0"/>
        <v>2500</v>
      </c>
    </row>
    <row r="15" spans="1:5" ht="12.75">
      <c r="A15" t="s">
        <v>8</v>
      </c>
      <c r="B15">
        <v>1</v>
      </c>
      <c r="C15">
        <v>2000</v>
      </c>
      <c r="D15">
        <f t="shared" si="1"/>
        <v>500</v>
      </c>
      <c r="E15">
        <f t="shared" si="0"/>
        <v>2500</v>
      </c>
    </row>
    <row r="16" spans="1:5" ht="12.75">
      <c r="A16" t="s">
        <v>4</v>
      </c>
      <c r="B16">
        <v>3</v>
      </c>
      <c r="C16">
        <v>2000</v>
      </c>
      <c r="D16">
        <f t="shared" si="1"/>
        <v>1500</v>
      </c>
      <c r="E16">
        <f t="shared" si="0"/>
        <v>3500</v>
      </c>
    </row>
    <row r="18" spans="2:5" ht="12.75">
      <c r="B18">
        <f>SUM(B8:B17)</f>
        <v>27</v>
      </c>
      <c r="D18">
        <f>SUM(D8:D17)</f>
        <v>13500</v>
      </c>
      <c r="E18">
        <f>SUM(E8:E17)</f>
        <v>31500</v>
      </c>
    </row>
    <row r="20" spans="2:5" ht="76.5">
      <c r="B20" s="12" t="s">
        <v>48</v>
      </c>
      <c r="C20" s="12" t="s">
        <v>49</v>
      </c>
      <c r="D20" s="12" t="s">
        <v>50</v>
      </c>
      <c r="E20" s="12" t="s">
        <v>33</v>
      </c>
    </row>
    <row r="21" spans="1:5" ht="12.75">
      <c r="A21" s="9" t="s">
        <v>26</v>
      </c>
      <c r="B21">
        <f>E8</f>
        <v>5000</v>
      </c>
      <c r="C21">
        <f>B21/4</f>
        <v>1250</v>
      </c>
      <c r="D21">
        <v>1250</v>
      </c>
      <c r="E21">
        <f>C21-D21</f>
        <v>0</v>
      </c>
    </row>
    <row r="22" spans="1:5" ht="12.75">
      <c r="A22" s="9" t="s">
        <v>5</v>
      </c>
      <c r="B22">
        <f>E9</f>
        <v>4500</v>
      </c>
      <c r="C22">
        <f aca="true" t="shared" si="2" ref="C22:C29">B22/4</f>
        <v>1125</v>
      </c>
      <c r="D22">
        <v>1125</v>
      </c>
      <c r="E22">
        <f aca="true" t="shared" si="3" ref="E22:E29">C22-D22</f>
        <v>0</v>
      </c>
    </row>
    <row r="23" spans="1:5" ht="12.75">
      <c r="A23" s="9" t="s">
        <v>7</v>
      </c>
      <c r="B23">
        <f>E10</f>
        <v>4000</v>
      </c>
      <c r="C23">
        <f t="shared" si="2"/>
        <v>1000</v>
      </c>
      <c r="D23">
        <v>1000</v>
      </c>
      <c r="E23">
        <f t="shared" si="3"/>
        <v>0</v>
      </c>
    </row>
    <row r="24" spans="1:5" ht="12.75">
      <c r="A24" s="9" t="s">
        <v>27</v>
      </c>
      <c r="B24">
        <f aca="true" t="shared" si="4" ref="B24:B29">E11</f>
        <v>3500</v>
      </c>
      <c r="C24">
        <f t="shared" si="2"/>
        <v>875</v>
      </c>
      <c r="D24">
        <v>875</v>
      </c>
      <c r="E24">
        <f t="shared" si="3"/>
        <v>0</v>
      </c>
    </row>
    <row r="25" spans="1:5" ht="12.75">
      <c r="A25" s="9" t="s">
        <v>28</v>
      </c>
      <c r="B25">
        <f t="shared" si="4"/>
        <v>3000</v>
      </c>
      <c r="C25">
        <f t="shared" si="2"/>
        <v>750</v>
      </c>
      <c r="D25">
        <v>750</v>
      </c>
      <c r="E25">
        <f t="shared" si="3"/>
        <v>0</v>
      </c>
    </row>
    <row r="26" spans="1:5" ht="12.75">
      <c r="A26" s="9" t="s">
        <v>6</v>
      </c>
      <c r="B26">
        <f t="shared" si="4"/>
        <v>3000</v>
      </c>
      <c r="C26">
        <f t="shared" si="2"/>
        <v>750</v>
      </c>
      <c r="D26">
        <v>750</v>
      </c>
      <c r="E26">
        <f t="shared" si="3"/>
        <v>0</v>
      </c>
    </row>
    <row r="27" spans="1:5" ht="12.75">
      <c r="A27" s="9" t="s">
        <v>29</v>
      </c>
      <c r="B27">
        <f t="shared" si="4"/>
        <v>2500</v>
      </c>
      <c r="C27">
        <f t="shared" si="2"/>
        <v>625</v>
      </c>
      <c r="D27">
        <v>625</v>
      </c>
      <c r="E27">
        <f t="shared" si="3"/>
        <v>0</v>
      </c>
    </row>
    <row r="28" spans="1:5" ht="12.75">
      <c r="A28" s="9" t="s">
        <v>8</v>
      </c>
      <c r="B28">
        <f t="shared" si="4"/>
        <v>2500</v>
      </c>
      <c r="C28">
        <f t="shared" si="2"/>
        <v>625</v>
      </c>
      <c r="D28">
        <v>625</v>
      </c>
      <c r="E28">
        <f t="shared" si="3"/>
        <v>0</v>
      </c>
    </row>
    <row r="29" spans="1:6" ht="12.75">
      <c r="A29" s="9" t="s">
        <v>4</v>
      </c>
      <c r="B29">
        <f t="shared" si="4"/>
        <v>3500</v>
      </c>
      <c r="C29">
        <f t="shared" si="2"/>
        <v>875</v>
      </c>
      <c r="D29" s="9">
        <v>875</v>
      </c>
      <c r="E29">
        <f t="shared" si="3"/>
        <v>0</v>
      </c>
      <c r="F29" s="9"/>
    </row>
    <row r="30" spans="2:3" ht="12.75">
      <c r="B30">
        <f>SUM(B21:B29)</f>
        <v>31500</v>
      </c>
      <c r="C30">
        <f>SUM(C21:C29)</f>
        <v>7875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Steenwijkerland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kantoor Automatisering</dc:creator>
  <cp:keywords/>
  <dc:description/>
  <cp:lastModifiedBy>Arnold Stroop</cp:lastModifiedBy>
  <cp:lastPrinted>2014-06-16T12:26:46Z</cp:lastPrinted>
  <dcterms:created xsi:type="dcterms:W3CDTF">2008-04-01T07:23:37Z</dcterms:created>
  <dcterms:modified xsi:type="dcterms:W3CDTF">2015-11-26T12:01:49Z</dcterms:modified>
  <cp:category/>
  <cp:version/>
  <cp:contentType/>
  <cp:contentStatus/>
</cp:coreProperties>
</file>